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skennerton/Desktop/temp/"/>
    </mc:Choice>
  </mc:AlternateContent>
  <xr:revisionPtr revIDLastSave="0" documentId="8_{3A2EB6F1-6EEA-C04C-AC81-15AFE6CBC889}" xr6:coauthVersionLast="47" xr6:coauthVersionMax="47" xr10:uidLastSave="{00000000-0000-0000-0000-000000000000}"/>
  <bookViews>
    <workbookView xWindow="6840" yWindow="3860" windowWidth="29040" windowHeight="15720" xr2:uid="{34E6747D-B1D3-4F1A-AB24-E39A81AA841C}"/>
  </bookViews>
  <sheets>
    <sheet name="Publication " sheetId="1" r:id="rId1"/>
  </sheets>
  <externalReferences>
    <externalReference r:id="rId2"/>
    <externalReference r:id="rId3"/>
  </externalReferences>
  <definedNames>
    <definedName name="_Key1" hidden="1">'[1]110A SUMMARY'!$B$23:$B$31</definedName>
    <definedName name="_Key2" hidden="1">'[1]110A SUMMARY'!$E$23</definedName>
    <definedName name="_Order1" hidden="1">255</definedName>
    <definedName name="_Order2" hidden="1">255</definedName>
    <definedName name="_Sort" hidden="1">'[1]110A SUMMARY'!$B$23:$E$31</definedName>
    <definedName name="Print_Area_MI" localSheetId="0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G32" i="1"/>
  <c r="F32" i="1"/>
  <c r="I32" i="1" s="1"/>
  <c r="H31" i="1"/>
  <c r="G31" i="1"/>
  <c r="F31" i="1"/>
  <c r="E31" i="1"/>
  <c r="I31" i="1" s="1"/>
  <c r="I30" i="1"/>
  <c r="H30" i="1"/>
  <c r="G30" i="1"/>
  <c r="F30" i="1"/>
  <c r="E30" i="1"/>
  <c r="H29" i="1"/>
  <c r="G29" i="1"/>
  <c r="F29" i="1"/>
  <c r="E29" i="1"/>
  <c r="I29" i="1" s="1"/>
  <c r="H28" i="1"/>
  <c r="G28" i="1"/>
  <c r="I28" i="1" s="1"/>
  <c r="F28" i="1"/>
  <c r="E28" i="1"/>
  <c r="H27" i="1"/>
  <c r="G27" i="1"/>
  <c r="F27" i="1"/>
  <c r="E27" i="1"/>
  <c r="I27" i="1" s="1"/>
  <c r="H26" i="1"/>
  <c r="G26" i="1"/>
  <c r="F26" i="1"/>
  <c r="E26" i="1"/>
  <c r="I26" i="1" s="1"/>
  <c r="H25" i="1"/>
  <c r="G25" i="1"/>
  <c r="F25" i="1"/>
  <c r="E25" i="1"/>
  <c r="I25" i="1" s="1"/>
  <c r="H24" i="1"/>
  <c r="G24" i="1"/>
  <c r="F24" i="1"/>
  <c r="E24" i="1"/>
  <c r="I24" i="1" s="1"/>
  <c r="H23" i="1"/>
  <c r="I23" i="1" s="1"/>
  <c r="G23" i="1"/>
  <c r="F23" i="1"/>
  <c r="E23" i="1"/>
  <c r="H22" i="1"/>
  <c r="G22" i="1"/>
  <c r="F22" i="1"/>
  <c r="E22" i="1"/>
  <c r="I22" i="1" s="1"/>
  <c r="H21" i="1"/>
  <c r="G21" i="1"/>
  <c r="F21" i="1"/>
  <c r="I21" i="1" s="1"/>
  <c r="E21" i="1"/>
  <c r="H20" i="1"/>
  <c r="G20" i="1"/>
  <c r="F20" i="1"/>
  <c r="E20" i="1"/>
  <c r="I20" i="1" s="1"/>
  <c r="H19" i="1"/>
  <c r="G19" i="1"/>
  <c r="F19" i="1"/>
  <c r="E19" i="1"/>
  <c r="I19" i="1" s="1"/>
  <c r="I18" i="1"/>
  <c r="H18" i="1"/>
  <c r="G18" i="1"/>
  <c r="F18" i="1"/>
  <c r="E18" i="1"/>
  <c r="H17" i="1"/>
  <c r="G17" i="1"/>
  <c r="F17" i="1"/>
  <c r="E17" i="1"/>
  <c r="I17" i="1" s="1"/>
  <c r="H16" i="1"/>
  <c r="G16" i="1"/>
  <c r="I16" i="1" s="1"/>
  <c r="F16" i="1"/>
  <c r="E16" i="1"/>
  <c r="H15" i="1"/>
  <c r="G15" i="1"/>
  <c r="F15" i="1"/>
  <c r="E15" i="1"/>
  <c r="I15" i="1" s="1"/>
  <c r="H14" i="1"/>
  <c r="G14" i="1"/>
  <c r="F14" i="1"/>
  <c r="E14" i="1"/>
  <c r="I14" i="1" s="1"/>
  <c r="H13" i="1"/>
  <c r="G13" i="1"/>
  <c r="F13" i="1"/>
  <c r="E13" i="1"/>
  <c r="I13" i="1" s="1"/>
  <c r="H12" i="1"/>
  <c r="G12" i="1"/>
  <c r="F12" i="1"/>
  <c r="E12" i="1"/>
  <c r="I12" i="1" s="1"/>
  <c r="H11" i="1"/>
  <c r="H34" i="1" s="1"/>
  <c r="G11" i="1"/>
  <c r="F11" i="1"/>
  <c r="E11" i="1"/>
  <c r="H10" i="1"/>
  <c r="G10" i="1"/>
  <c r="F10" i="1"/>
  <c r="F34" i="1" s="1"/>
  <c r="E10" i="1"/>
  <c r="E34" i="1" s="1"/>
  <c r="G34" i="1" l="1"/>
  <c r="I34" i="1" s="1"/>
  <c r="I11" i="1"/>
  <c r="I10" i="1"/>
</calcChain>
</file>

<file path=xl/sharedStrings.xml><?xml version="1.0" encoding="utf-8"?>
<sst xmlns="http://schemas.openxmlformats.org/spreadsheetml/2006/main" count="63" uniqueCount="59">
  <si>
    <t>The Local Authorities (Members' Allowances) (England) Regulations 2003</t>
  </si>
  <si>
    <t>Notice is hereby given that during the year 1st April 2023 to 31st March 2024, the total sums paid to each Member of the Authority</t>
  </si>
  <si>
    <t>in respect of basic allowances, special responsibility allowances and expenses were as follows:-</t>
  </si>
  <si>
    <t>Nottinghamshire and the City of Nottingham Fire and Rescue Authority</t>
  </si>
  <si>
    <t>Total sums paid to each Member of the Authority during the Year 1st April 2023 to 31st March 2024</t>
  </si>
  <si>
    <t>Councillor</t>
  </si>
  <si>
    <t>Cat3</t>
  </si>
  <si>
    <t>Basic Allowance</t>
  </si>
  <si>
    <t>Special Responsibility Allowance</t>
  </si>
  <si>
    <t>National Insurance</t>
  </si>
  <si>
    <t>Expenses</t>
  </si>
  <si>
    <t>Total</t>
  </si>
  <si>
    <t>£</t>
  </si>
  <si>
    <t>Michael Payne</t>
  </si>
  <si>
    <t>Z032</t>
  </si>
  <si>
    <t>Patience Ifediora</t>
  </si>
  <si>
    <t>Z080</t>
  </si>
  <si>
    <t>David Trimble</t>
  </si>
  <si>
    <t>Z088</t>
  </si>
  <si>
    <t>Jason Zadrozny</t>
  </si>
  <si>
    <t>Z018</t>
  </si>
  <si>
    <t>John Clarke</t>
  </si>
  <si>
    <t>Z035</t>
  </si>
  <si>
    <t>Nicholas Raine</t>
  </si>
  <si>
    <t>Z071</t>
  </si>
  <si>
    <t>Jonathan Wheeler</t>
  </si>
  <si>
    <t>Z086</t>
  </si>
  <si>
    <t xml:space="preserve">Thomas Hollis </t>
  </si>
  <si>
    <t>Z083</t>
  </si>
  <si>
    <t>Callum Bailey</t>
  </si>
  <si>
    <t>Z082</t>
  </si>
  <si>
    <t>Gul Khan</t>
  </si>
  <si>
    <t>Z063</t>
  </si>
  <si>
    <t>Jonathan Lee</t>
  </si>
  <si>
    <t>Z078</t>
  </si>
  <si>
    <t>Michael Quigley</t>
  </si>
  <si>
    <t>Z085</t>
  </si>
  <si>
    <t>Nicola Heaton</t>
  </si>
  <si>
    <t>Z084</t>
  </si>
  <si>
    <t>Nigel Turner</t>
  </si>
  <si>
    <t>Z089</t>
  </si>
  <si>
    <t>Robert Corden</t>
  </si>
  <si>
    <t>Z075</t>
  </si>
  <si>
    <t>Roger Upton</t>
  </si>
  <si>
    <t>Z087</t>
  </si>
  <si>
    <t>Stephen Battlemuch</t>
  </si>
  <si>
    <t>Z074</t>
  </si>
  <si>
    <t>Sybil Fielding</t>
  </si>
  <si>
    <t>Z059</t>
  </si>
  <si>
    <t xml:space="preserve">Liaqat Ali </t>
  </si>
  <si>
    <t>Z092</t>
  </si>
  <si>
    <t>Devontay Okure</t>
  </si>
  <si>
    <t>Z093</t>
  </si>
  <si>
    <t>Anwar Khan</t>
  </si>
  <si>
    <t>Z091</t>
  </si>
  <si>
    <t>Richard Butler</t>
  </si>
  <si>
    <t>Z090</t>
  </si>
  <si>
    <t xml:space="preserve">Edward Cubley </t>
  </si>
  <si>
    <t>Z079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</si>
</sst>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color indexed="72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3" fillId="0" borderId="0" xfId="1"/>
    <xf numFmtId="0" fontId="5" fillId="0" borderId="0" xfId="1" applyFont="1"/>
    <xf numFmtId="0" fontId="5" fillId="0" borderId="0" xfId="1" applyFont="1" applyAlignment="1">
      <alignment horizontal="center"/>
    </xf>
    <xf numFmtId="0" fontId="1" fillId="0" borderId="0" xfId="2"/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4" applyNumberFormat="1" applyFont="1" applyBorder="1" applyAlignment="1">
      <alignment horizontal="center" wrapText="1"/>
    </xf>
    <xf numFmtId="4" fontId="4" fillId="0" borderId="1" xfId="3" applyNumberFormat="1" applyFont="1" applyBorder="1" applyAlignment="1">
      <alignment horizontal="center"/>
    </xf>
    <xf numFmtId="4" fontId="3" fillId="0" borderId="0" xfId="1" applyNumberFormat="1"/>
    <xf numFmtId="4" fontId="3" fillId="0" borderId="0" xfId="1" applyNumberFormat="1" applyAlignment="1">
      <alignment horizontal="left"/>
    </xf>
    <xf numFmtId="4" fontId="3" fillId="0" borderId="0" xfId="1" applyNumberFormat="1" applyAlignment="1">
      <alignment horizont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5">
    <cellStyle name="Normal" xfId="0" builtinId="0"/>
    <cellStyle name="Normal 2 3" xfId="2" xr:uid="{362873AB-E3C3-4212-9CFE-41A907EA273F}"/>
    <cellStyle name="Normal 3" xfId="1" xr:uid="{FEDAF0B1-424A-4A01-A10B-70D405280E94}"/>
    <cellStyle name="Normal_Members Allowances 2" xfId="3" xr:uid="{B4020FBE-890C-4F83-9D0A-D9367596E26F}"/>
    <cellStyle name="Normal_Sheet1" xfId="4" xr:uid="{A859D088-3CB9-4E69-BACE-0D59BE456D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tstevens/Local%20Settings/Temporary%20Internet%20Files/OLKB7/110%20COUNCIL%20TAX%20%20COLLECTION%20FUND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/Finance/YEAR%20END%20ACCOUNTS/Year%20End%2023-24/Statement%20of%20Accounts/Disclosure%20Notes/Members%20Allowances%202023-24.xlsx" TargetMode="External"/><Relationship Id="rId1" Type="http://schemas.openxmlformats.org/officeDocument/2006/relationships/externalLinkPath" Target="file:///T:/Finance/YEAR%20END%20ACCOUNTS/Year%20End%2023-24/Statement%20of%20Accounts/Disclosure%20Notes/Members%20Allowances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0A SUMMARY"/>
      <sheetName val="110"/>
    </sheetNames>
    <sheetDataSet>
      <sheetData sheetId="0">
        <row r="23">
          <cell r="B23" t="str">
            <v>REFUND PAID 1997/98 BUT  POSTED IN 1996/97</v>
          </cell>
        </row>
        <row r="25">
          <cell r="B25" t="str">
            <v>Agree refunds figure with Council Tax figures from A Turner (Group 13)</v>
          </cell>
        </row>
        <row r="26">
          <cell r="B26" t="str">
            <v>Refunds Not In Controls</v>
          </cell>
        </row>
        <row r="27">
          <cell r="B27" t="str">
            <v>Agree refunds figure with Council Tax figures from A Turner</v>
          </cell>
        </row>
        <row r="28">
          <cell r="B28" t="str">
            <v>REFUND PAID 1995/96 BUT  POSTED IN 1996/97</v>
          </cell>
        </row>
        <row r="29">
          <cell r="B29" t="str">
            <v>DIFFERENCE NOT FOUND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Summary"/>
      <sheetName val="Analysis 23-24"/>
      <sheetName val="Notes"/>
      <sheetName val="Publication "/>
      <sheetName val="4571 Allowance Data 23-24"/>
      <sheetName val="4570 Expenses data 23-24"/>
      <sheetName val="4572 NI 23-24"/>
      <sheetName val="Scheme of allowance 23-24"/>
      <sheetName val="Member list from Lea-Anne"/>
    </sheetNames>
    <sheetDataSet>
      <sheetData sheetId="0"/>
      <sheetData sheetId="1"/>
      <sheetData sheetId="2">
        <row r="4">
          <cell r="C4" t="str">
            <v>Z032</v>
          </cell>
          <cell r="D4" t="str">
            <v>Z032 Total</v>
          </cell>
          <cell r="E4">
            <v>45017</v>
          </cell>
          <cell r="F4">
            <v>45382</v>
          </cell>
          <cell r="G4">
            <v>365</v>
          </cell>
          <cell r="H4">
            <v>4284</v>
          </cell>
          <cell r="I4">
            <v>25547.159999999996</v>
          </cell>
          <cell r="J4">
            <v>29831.159999999996</v>
          </cell>
          <cell r="K4">
            <v>29831.159999999996</v>
          </cell>
          <cell r="L4">
            <v>0</v>
          </cell>
          <cell r="M4">
            <v>2861.4399999999991</v>
          </cell>
          <cell r="N4">
            <v>0</v>
          </cell>
        </row>
        <row r="6">
          <cell r="C6" t="str">
            <v>Z080</v>
          </cell>
          <cell r="D6" t="str">
            <v>Z080 Total</v>
          </cell>
          <cell r="E6">
            <v>45017</v>
          </cell>
          <cell r="F6">
            <v>45382</v>
          </cell>
          <cell r="G6">
            <v>365</v>
          </cell>
          <cell r="H6">
            <v>4284</v>
          </cell>
          <cell r="I6">
            <v>18246.96</v>
          </cell>
          <cell r="J6">
            <v>22530.959999999999</v>
          </cell>
          <cell r="K6">
            <v>22547.33</v>
          </cell>
          <cell r="L6">
            <v>16.370000000002619</v>
          </cell>
          <cell r="M6">
            <v>1856.2599999999995</v>
          </cell>
          <cell r="N6">
            <v>327.9</v>
          </cell>
        </row>
        <row r="8">
          <cell r="C8" t="str">
            <v>Z088</v>
          </cell>
          <cell r="D8" t="str">
            <v>Z088 Total</v>
          </cell>
          <cell r="E8">
            <v>45017</v>
          </cell>
          <cell r="F8">
            <v>45050</v>
          </cell>
          <cell r="G8">
            <v>34</v>
          </cell>
          <cell r="H8">
            <v>403.06451612903226</v>
          </cell>
          <cell r="I8">
            <v>268.73225806451615</v>
          </cell>
          <cell r="J8">
            <v>671.79677419354834</v>
          </cell>
          <cell r="K8">
            <v>646.70000000000005</v>
          </cell>
          <cell r="L8">
            <v>-25.096774193548299</v>
          </cell>
          <cell r="M8">
            <v>0</v>
          </cell>
          <cell r="N8">
            <v>0</v>
          </cell>
        </row>
        <row r="9">
          <cell r="C9" t="str">
            <v>Z018</v>
          </cell>
          <cell r="D9" t="str">
            <v>Z018 Total</v>
          </cell>
          <cell r="E9">
            <v>45017</v>
          </cell>
          <cell r="F9">
            <v>45382</v>
          </cell>
          <cell r="G9">
            <v>365</v>
          </cell>
          <cell r="H9">
            <v>4284</v>
          </cell>
          <cell r="I9">
            <v>2856.2400000000002</v>
          </cell>
          <cell r="J9">
            <v>7140.24</v>
          </cell>
          <cell r="K9">
            <v>7140.2400000000016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Z035</v>
          </cell>
          <cell r="D10" t="str">
            <v>Z035 Total</v>
          </cell>
          <cell r="E10">
            <v>45017</v>
          </cell>
          <cell r="F10">
            <v>45382</v>
          </cell>
          <cell r="G10">
            <v>365</v>
          </cell>
          <cell r="H10">
            <v>4284</v>
          </cell>
          <cell r="I10">
            <v>2856.2400000000002</v>
          </cell>
          <cell r="J10">
            <v>7140.24</v>
          </cell>
          <cell r="K10">
            <v>7140.2400000000016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Z071</v>
          </cell>
          <cell r="D11" t="str">
            <v>Z071 Total</v>
          </cell>
          <cell r="E11">
            <v>45017</v>
          </cell>
          <cell r="F11">
            <v>45382</v>
          </cell>
          <cell r="G11">
            <v>365</v>
          </cell>
          <cell r="H11">
            <v>4284</v>
          </cell>
          <cell r="J11">
            <v>6863.829677419355</v>
          </cell>
          <cell r="K11">
            <v>4283.9999999999991</v>
          </cell>
          <cell r="L11">
            <v>-2579.8296774193559</v>
          </cell>
          <cell r="M11">
            <v>0</v>
          </cell>
          <cell r="N11">
            <v>0</v>
          </cell>
        </row>
        <row r="12">
          <cell r="C12" t="str">
            <v>Z071</v>
          </cell>
          <cell r="D12" t="str">
            <v>Z071 Total</v>
          </cell>
          <cell r="E12">
            <v>45072</v>
          </cell>
          <cell r="F12">
            <v>45382</v>
          </cell>
          <cell r="G12">
            <v>310</v>
          </cell>
          <cell r="I12">
            <v>2579.829677419355</v>
          </cell>
        </row>
        <row r="14">
          <cell r="C14" t="str">
            <v>Z086</v>
          </cell>
          <cell r="D14" t="str">
            <v>Z086 Total</v>
          </cell>
          <cell r="E14">
            <v>45017</v>
          </cell>
          <cell r="F14">
            <v>45382</v>
          </cell>
          <cell r="G14">
            <v>365</v>
          </cell>
          <cell r="H14">
            <v>4284</v>
          </cell>
          <cell r="I14">
            <v>2856.2400000000002</v>
          </cell>
          <cell r="J14">
            <v>7140.24</v>
          </cell>
          <cell r="K14">
            <v>7152.2400000000007</v>
          </cell>
          <cell r="L14">
            <v>12.000000000000909</v>
          </cell>
          <cell r="M14">
            <v>0.09</v>
          </cell>
          <cell r="N14">
            <v>0</v>
          </cell>
        </row>
        <row r="15">
          <cell r="C15" t="str">
            <v>Z083</v>
          </cell>
          <cell r="D15" t="str">
            <v>Z083 Total</v>
          </cell>
          <cell r="E15">
            <v>45017</v>
          </cell>
          <cell r="F15">
            <v>45382</v>
          </cell>
          <cell r="G15">
            <v>365</v>
          </cell>
          <cell r="H15">
            <v>4284</v>
          </cell>
          <cell r="I15">
            <v>2856.2400000000002</v>
          </cell>
          <cell r="J15">
            <v>7140.24</v>
          </cell>
          <cell r="K15">
            <v>7140.2400000000007</v>
          </cell>
          <cell r="L15">
            <v>0</v>
          </cell>
          <cell r="M15">
            <v>0</v>
          </cell>
          <cell r="N15">
            <v>0</v>
          </cell>
        </row>
        <row r="17">
          <cell r="C17" t="str">
            <v>Z082</v>
          </cell>
          <cell r="D17" t="str">
            <v>Z082 Total</v>
          </cell>
          <cell r="E17">
            <v>45017</v>
          </cell>
          <cell r="F17">
            <v>45382</v>
          </cell>
          <cell r="G17">
            <v>365</v>
          </cell>
          <cell r="H17">
            <v>4284</v>
          </cell>
          <cell r="I17">
            <v>0</v>
          </cell>
          <cell r="J17">
            <v>4284</v>
          </cell>
          <cell r="K17">
            <v>4284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Z063</v>
          </cell>
          <cell r="D18" t="str">
            <v>Z063 Total</v>
          </cell>
          <cell r="E18">
            <v>45017</v>
          </cell>
          <cell r="F18">
            <v>45382</v>
          </cell>
          <cell r="G18">
            <v>365</v>
          </cell>
          <cell r="H18">
            <v>4284</v>
          </cell>
          <cell r="I18">
            <v>0</v>
          </cell>
          <cell r="J18">
            <v>4284</v>
          </cell>
          <cell r="K18">
            <v>4284</v>
          </cell>
          <cell r="L18">
            <v>0</v>
          </cell>
          <cell r="M18">
            <v>0</v>
          </cell>
          <cell r="N18">
            <v>79.600000000000009</v>
          </cell>
        </row>
        <row r="19">
          <cell r="C19" t="str">
            <v>Z078</v>
          </cell>
          <cell r="D19" t="str">
            <v>Z078 Total</v>
          </cell>
          <cell r="E19">
            <v>45017</v>
          </cell>
          <cell r="F19">
            <v>45382</v>
          </cell>
          <cell r="G19">
            <v>365</v>
          </cell>
          <cell r="H19">
            <v>4284</v>
          </cell>
          <cell r="I19">
            <v>0</v>
          </cell>
          <cell r="J19">
            <v>4284</v>
          </cell>
          <cell r="K19">
            <v>4284</v>
          </cell>
          <cell r="L19">
            <v>0</v>
          </cell>
          <cell r="M19">
            <v>0</v>
          </cell>
          <cell r="N19">
            <v>0</v>
          </cell>
        </row>
        <row r="20">
          <cell r="C20" t="str">
            <v>Z085</v>
          </cell>
          <cell r="D20" t="str">
            <v>Z085 Total</v>
          </cell>
          <cell r="E20">
            <v>45017</v>
          </cell>
          <cell r="F20">
            <v>45057</v>
          </cell>
          <cell r="G20">
            <v>41</v>
          </cell>
          <cell r="H20">
            <v>483.67741935483872</v>
          </cell>
          <cell r="I20">
            <v>0</v>
          </cell>
          <cell r="J20">
            <v>483.67741935483872</v>
          </cell>
          <cell r="K20">
            <v>465.6</v>
          </cell>
          <cell r="L20">
            <v>-18.077419354838696</v>
          </cell>
          <cell r="M20">
            <v>0</v>
          </cell>
          <cell r="N20">
            <v>74.5</v>
          </cell>
        </row>
        <row r="21">
          <cell r="C21" t="str">
            <v>Z084</v>
          </cell>
          <cell r="D21" t="str">
            <v>Z084 Total</v>
          </cell>
          <cell r="E21">
            <v>45017</v>
          </cell>
          <cell r="F21">
            <v>45071</v>
          </cell>
          <cell r="G21">
            <v>55</v>
          </cell>
          <cell r="H21">
            <v>644.90322580645159</v>
          </cell>
          <cell r="I21">
            <v>0</v>
          </cell>
          <cell r="J21">
            <v>644.90322580645159</v>
          </cell>
          <cell r="K21">
            <v>687.32</v>
          </cell>
          <cell r="L21">
            <v>42.416774193548463</v>
          </cell>
          <cell r="M21">
            <v>0</v>
          </cell>
          <cell r="N21">
            <v>94.600000000000009</v>
          </cell>
        </row>
        <row r="22">
          <cell r="C22" t="str">
            <v>Z089</v>
          </cell>
          <cell r="D22" t="str">
            <v>Z089 Total</v>
          </cell>
          <cell r="E22">
            <v>45017</v>
          </cell>
          <cell r="F22">
            <v>45382</v>
          </cell>
          <cell r="G22">
            <v>365</v>
          </cell>
          <cell r="H22">
            <v>4284</v>
          </cell>
          <cell r="I22">
            <v>0</v>
          </cell>
          <cell r="J22">
            <v>4284</v>
          </cell>
          <cell r="K22">
            <v>4284</v>
          </cell>
          <cell r="L22">
            <v>0</v>
          </cell>
          <cell r="M22">
            <v>0</v>
          </cell>
          <cell r="N22">
            <v>0</v>
          </cell>
        </row>
        <row r="23">
          <cell r="C23" t="str">
            <v>Z075</v>
          </cell>
          <cell r="D23" t="str">
            <v>Z075 Total</v>
          </cell>
          <cell r="E23">
            <v>45017</v>
          </cell>
          <cell r="F23">
            <v>45382</v>
          </cell>
          <cell r="G23">
            <v>365</v>
          </cell>
          <cell r="H23">
            <v>4284</v>
          </cell>
          <cell r="I23">
            <v>0</v>
          </cell>
          <cell r="J23">
            <v>4284</v>
          </cell>
          <cell r="K23">
            <v>4284</v>
          </cell>
          <cell r="L23">
            <v>0</v>
          </cell>
          <cell r="M23">
            <v>0</v>
          </cell>
          <cell r="N23">
            <v>0</v>
          </cell>
        </row>
        <row r="24">
          <cell r="C24" t="str">
            <v>Z087</v>
          </cell>
          <cell r="D24" t="str">
            <v>Z087 Total</v>
          </cell>
          <cell r="E24">
            <v>45017</v>
          </cell>
          <cell r="F24">
            <v>45382</v>
          </cell>
          <cell r="G24">
            <v>365</v>
          </cell>
          <cell r="H24">
            <v>4284</v>
          </cell>
          <cell r="I24">
            <v>0</v>
          </cell>
          <cell r="J24">
            <v>4284</v>
          </cell>
          <cell r="K24">
            <v>4283.9999999999991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Z074</v>
          </cell>
          <cell r="D25" t="str">
            <v>Z074 Total</v>
          </cell>
          <cell r="E25">
            <v>45017</v>
          </cell>
          <cell r="F25">
            <v>45071</v>
          </cell>
          <cell r="G25">
            <v>55</v>
          </cell>
          <cell r="H25">
            <v>644.90322580645159</v>
          </cell>
          <cell r="I25">
            <v>0</v>
          </cell>
          <cell r="J25">
            <v>644.90322580645159</v>
          </cell>
          <cell r="K25">
            <v>687.32</v>
          </cell>
          <cell r="L25">
            <v>42.416774193548463</v>
          </cell>
          <cell r="M25">
            <v>0</v>
          </cell>
          <cell r="N25">
            <v>0</v>
          </cell>
        </row>
        <row r="26">
          <cell r="C26" t="str">
            <v>Z059</v>
          </cell>
          <cell r="D26" t="str">
            <v>Z059 Total</v>
          </cell>
          <cell r="E26">
            <v>45017</v>
          </cell>
          <cell r="F26">
            <v>45382</v>
          </cell>
          <cell r="G26">
            <v>365</v>
          </cell>
          <cell r="H26">
            <v>4284</v>
          </cell>
          <cell r="I26">
            <v>0</v>
          </cell>
          <cell r="J26">
            <v>4284</v>
          </cell>
          <cell r="K26">
            <v>4283.9999999999991</v>
          </cell>
          <cell r="L26">
            <v>0</v>
          </cell>
          <cell r="M26">
            <v>0</v>
          </cell>
          <cell r="N26">
            <v>188.3</v>
          </cell>
        </row>
        <row r="27">
          <cell r="C27" t="str">
            <v>Z092</v>
          </cell>
          <cell r="D27" t="str">
            <v>Z092 Total</v>
          </cell>
          <cell r="E27">
            <v>45072</v>
          </cell>
          <cell r="F27">
            <v>45382</v>
          </cell>
          <cell r="G27">
            <v>310</v>
          </cell>
          <cell r="H27">
            <v>3639.0967741935483</v>
          </cell>
          <cell r="I27">
            <v>0</v>
          </cell>
          <cell r="J27">
            <v>3639.0967741935483</v>
          </cell>
          <cell r="K27">
            <v>3639.1</v>
          </cell>
          <cell r="L27">
            <v>3.2258064516099694E-3</v>
          </cell>
          <cell r="M27">
            <v>0</v>
          </cell>
          <cell r="N27">
            <v>56.1</v>
          </cell>
        </row>
        <row r="28">
          <cell r="C28" t="str">
            <v>Z093</v>
          </cell>
          <cell r="D28" t="str">
            <v>Z093 Total</v>
          </cell>
          <cell r="E28">
            <v>45072</v>
          </cell>
          <cell r="F28">
            <v>45382</v>
          </cell>
          <cell r="G28">
            <v>310</v>
          </cell>
          <cell r="H28">
            <v>3639.0967741935483</v>
          </cell>
          <cell r="I28">
            <v>0</v>
          </cell>
          <cell r="J28">
            <v>3639.0967741935483</v>
          </cell>
          <cell r="K28">
            <v>3639.1000000000004</v>
          </cell>
          <cell r="L28">
            <v>3.2258064520647167E-3</v>
          </cell>
          <cell r="M28">
            <v>0</v>
          </cell>
          <cell r="N28">
            <v>0</v>
          </cell>
        </row>
        <row r="29">
          <cell r="C29" t="str">
            <v>Z091</v>
          </cell>
          <cell r="D29" t="str">
            <v>Z091 Total</v>
          </cell>
          <cell r="E29">
            <v>45072</v>
          </cell>
          <cell r="F29">
            <v>45382</v>
          </cell>
          <cell r="G29">
            <v>310</v>
          </cell>
          <cell r="H29">
            <v>3639.0967741935483</v>
          </cell>
          <cell r="I29">
            <v>0</v>
          </cell>
          <cell r="J29">
            <v>3639.0967741935483</v>
          </cell>
          <cell r="K29">
            <v>3639.1</v>
          </cell>
          <cell r="L29">
            <v>3.2258064516099694E-3</v>
          </cell>
          <cell r="M29">
            <v>0</v>
          </cell>
          <cell r="N29">
            <v>0</v>
          </cell>
        </row>
        <row r="30">
          <cell r="C30" t="str">
            <v>Z090</v>
          </cell>
          <cell r="D30" t="str">
            <v>Z090 Total</v>
          </cell>
          <cell r="E30">
            <v>45057</v>
          </cell>
          <cell r="F30">
            <v>45382</v>
          </cell>
          <cell r="G30">
            <v>325</v>
          </cell>
          <cell r="H30">
            <v>3811.838709677419</v>
          </cell>
          <cell r="I30">
            <v>0</v>
          </cell>
          <cell r="J30">
            <v>3811.838709677419</v>
          </cell>
          <cell r="K30">
            <v>3811.8399999999997</v>
          </cell>
          <cell r="L30">
            <v>1.2903225806439877E-3</v>
          </cell>
          <cell r="M30">
            <v>0</v>
          </cell>
          <cell r="N30">
            <v>191.40000000000003</v>
          </cell>
        </row>
        <row r="31">
          <cell r="C31" t="str">
            <v>Z079</v>
          </cell>
          <cell r="D31" t="str">
            <v>Z076 Total</v>
          </cell>
          <cell r="G31">
            <v>0</v>
          </cell>
          <cell r="H31">
            <v>11.6</v>
          </cell>
          <cell r="I31">
            <v>0</v>
          </cell>
          <cell r="J31">
            <v>11.6</v>
          </cell>
          <cell r="K31">
            <v>11.600000000000001</v>
          </cell>
          <cell r="L31">
            <v>0</v>
          </cell>
          <cell r="M31">
            <v>0</v>
          </cell>
          <cell r="N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E36" t="str">
            <v>Totals</v>
          </cell>
          <cell r="H36">
            <v>76893.277419354854</v>
          </cell>
          <cell r="I36">
            <v>58067.641935483858</v>
          </cell>
          <cell r="J36">
            <v>134960.91935483873</v>
          </cell>
          <cell r="K36">
            <v>132451.13000000006</v>
          </cell>
          <cell r="L36">
            <v>-2509.7893548387065</v>
          </cell>
          <cell r="M36">
            <v>4717.7899999999991</v>
          </cell>
          <cell r="N36">
            <v>1012.4000000000001</v>
          </cell>
        </row>
        <row r="38">
          <cell r="E38" t="str">
            <v xml:space="preserve">Totals from Data sheets </v>
          </cell>
          <cell r="K38">
            <v>132451.13</v>
          </cell>
          <cell r="M38">
            <v>4717.79</v>
          </cell>
          <cell r="N38">
            <v>1012.4</v>
          </cell>
        </row>
        <row r="40">
          <cell r="E40" t="str">
            <v xml:space="preserve">Difference </v>
          </cell>
          <cell r="K40">
            <v>0</v>
          </cell>
          <cell r="M40">
            <v>0</v>
          </cell>
          <cell r="N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945A-3240-4800-B950-D51B80C4CABB}">
  <sheetPr>
    <pageSetUpPr fitToPage="1"/>
  </sheetPr>
  <dimension ref="B1:P49"/>
  <sheetViews>
    <sheetView tabSelected="1" topLeftCell="A10" workbookViewId="0">
      <selection activeCell="B34" sqref="B34"/>
    </sheetView>
  </sheetViews>
  <sheetFormatPr baseColWidth="10" defaultColWidth="9.1640625" defaultRowHeight="13"/>
  <cols>
    <col min="1" max="1" width="9.1640625" style="1"/>
    <col min="2" max="2" width="24" style="1" customWidth="1"/>
    <col min="3" max="3" width="21.5" style="1" hidden="1" customWidth="1"/>
    <col min="4" max="4" width="5" style="1" bestFit="1" customWidth="1"/>
    <col min="5" max="5" width="25.5" style="1" customWidth="1"/>
    <col min="6" max="6" width="25.83203125" style="1" customWidth="1"/>
    <col min="7" max="7" width="23.5" style="5" customWidth="1"/>
    <col min="8" max="8" width="26.5" style="6" customWidth="1"/>
    <col min="9" max="9" width="11.33203125" style="1" customWidth="1"/>
    <col min="10" max="11" width="10.1640625" style="1" bestFit="1" customWidth="1"/>
    <col min="12" max="12" width="9.1640625" style="1"/>
    <col min="13" max="13" width="7.5" style="1" bestFit="1" customWidth="1"/>
    <col min="14" max="15" width="16.5" style="1" customWidth="1"/>
    <col min="16" max="16384" width="9.1640625" style="1"/>
  </cols>
  <sheetData>
    <row r="1" spans="2:16" ht="15.75" customHeight="1">
      <c r="B1" s="18" t="s">
        <v>0</v>
      </c>
      <c r="C1" s="18"/>
      <c r="D1" s="18"/>
      <c r="E1" s="18"/>
      <c r="F1" s="18"/>
      <c r="G1" s="18"/>
      <c r="H1" s="18"/>
      <c r="M1"/>
      <c r="N1"/>
    </row>
    <row r="2" spans="2:16" ht="15.75" customHeight="1">
      <c r="B2" s="18" t="s">
        <v>1</v>
      </c>
      <c r="C2" s="18"/>
      <c r="D2" s="18"/>
      <c r="E2" s="18"/>
      <c r="F2" s="18"/>
      <c r="G2" s="18"/>
      <c r="H2" s="18"/>
      <c r="M2"/>
      <c r="N2"/>
      <c r="O2"/>
    </row>
    <row r="3" spans="2:16" ht="15.75" customHeight="1">
      <c r="B3" s="18" t="s">
        <v>2</v>
      </c>
      <c r="C3" s="18"/>
      <c r="D3" s="18"/>
      <c r="E3" s="18"/>
      <c r="F3" s="18"/>
      <c r="G3" s="18"/>
      <c r="H3" s="18"/>
      <c r="M3"/>
      <c r="N3"/>
      <c r="O3"/>
    </row>
    <row r="4" spans="2:16" ht="15.75" customHeight="1">
      <c r="B4" s="2"/>
      <c r="C4" s="2"/>
      <c r="D4" s="2"/>
      <c r="E4" s="2"/>
      <c r="F4" s="2"/>
      <c r="G4" s="2"/>
      <c r="H4" s="3"/>
      <c r="M4" s="4"/>
      <c r="N4" s="4"/>
      <c r="O4"/>
    </row>
    <row r="5" spans="2:16" ht="15.75" customHeight="1">
      <c r="B5" s="19" t="s">
        <v>3</v>
      </c>
      <c r="C5" s="19"/>
      <c r="D5" s="19"/>
      <c r="E5" s="19"/>
      <c r="F5" s="19"/>
      <c r="G5" s="19"/>
      <c r="H5" s="19"/>
      <c r="M5" s="4"/>
      <c r="N5" s="4"/>
      <c r="O5" s="4"/>
    </row>
    <row r="6" spans="2:16" ht="15.75" customHeight="1">
      <c r="B6" s="19" t="s">
        <v>4</v>
      </c>
      <c r="C6" s="19"/>
      <c r="D6" s="19"/>
      <c r="E6" s="19"/>
      <c r="F6" s="19"/>
      <c r="G6" s="19"/>
      <c r="H6" s="19"/>
      <c r="M6"/>
      <c r="N6"/>
      <c r="O6" s="4"/>
    </row>
    <row r="7" spans="2:16" ht="29.25" customHeight="1">
      <c r="E7"/>
      <c r="M7" s="4"/>
      <c r="N7" s="4"/>
      <c r="O7"/>
    </row>
    <row r="8" spans="2:16" ht="29.25" customHeight="1">
      <c r="B8" s="7" t="s">
        <v>5</v>
      </c>
      <c r="C8" s="7"/>
      <c r="D8" s="7" t="s">
        <v>6</v>
      </c>
      <c r="E8" s="7" t="s">
        <v>7</v>
      </c>
      <c r="F8" s="7" t="s">
        <v>8</v>
      </c>
      <c r="G8" s="7" t="s">
        <v>9</v>
      </c>
      <c r="H8" s="8" t="s">
        <v>10</v>
      </c>
      <c r="I8" s="7" t="s">
        <v>11</v>
      </c>
      <c r="L8"/>
      <c r="M8"/>
      <c r="N8"/>
      <c r="O8" s="4"/>
    </row>
    <row r="9" spans="2:16" ht="15.75" customHeight="1">
      <c r="E9" s="9" t="s">
        <v>12</v>
      </c>
      <c r="F9" s="9" t="s">
        <v>12</v>
      </c>
      <c r="G9" s="9" t="s">
        <v>12</v>
      </c>
      <c r="H9" s="9" t="s">
        <v>12</v>
      </c>
      <c r="I9" s="9" t="s">
        <v>12</v>
      </c>
      <c r="L9"/>
      <c r="M9" s="4"/>
      <c r="N9" s="4"/>
      <c r="O9"/>
    </row>
    <row r="10" spans="2:16" ht="16.5" customHeight="1">
      <c r="B10" t="s">
        <v>13</v>
      </c>
      <c r="C10"/>
      <c r="D10" t="s">
        <v>14</v>
      </c>
      <c r="E10" s="10">
        <f>VLOOKUP(D10,'[2]Analysis 23-24'!$C$4:$K$40,6,FALSE)</f>
        <v>4284</v>
      </c>
      <c r="F10" s="10">
        <f>VLOOKUP(D10,'[2]Analysis 23-24'!$C$4:$I$40,7,FALSE)</f>
        <v>25547.159999999996</v>
      </c>
      <c r="G10" s="10">
        <f>VLOOKUP(D10,'[2]Analysis 23-24'!$C$4:$M$40,11,FALSE)</f>
        <v>2861.4399999999991</v>
      </c>
      <c r="H10" s="11">
        <f>IFERROR(VLOOKUP(D10,'[2]Analysis 23-24'!$C$4:$N$40,12,FALSE),0)</f>
        <v>0</v>
      </c>
      <c r="I10" s="9">
        <f>E10+F10+G10+H10</f>
        <v>32692.599999999995</v>
      </c>
      <c r="L10"/>
      <c r="M10" s="4"/>
      <c r="N10" s="4"/>
      <c r="O10" s="4"/>
      <c r="P10"/>
    </row>
    <row r="11" spans="2:16" ht="16.5" customHeight="1">
      <c r="B11" t="s">
        <v>15</v>
      </c>
      <c r="C11"/>
      <c r="D11" t="s">
        <v>16</v>
      </c>
      <c r="E11" s="10">
        <f>VLOOKUP(D11,'[2]Analysis 23-24'!$C$4:$K$40,6,FALSE)</f>
        <v>4284</v>
      </c>
      <c r="F11" s="10">
        <f>VLOOKUP(D11,'[2]Analysis 23-24'!$C$4:$I$40,7,FALSE)+'[2]Analysis 23-24'!L6</f>
        <v>18263.330000000002</v>
      </c>
      <c r="G11" s="10">
        <f>VLOOKUP(D11,'[2]Analysis 23-24'!$C$4:$M$40,11,FALSE)</f>
        <v>1856.2599999999995</v>
      </c>
      <c r="H11" s="11">
        <f>IFERROR(VLOOKUP(D11,'[2]Analysis 23-24'!$C$4:$N$40,12,FALSE),0)</f>
        <v>327.9</v>
      </c>
      <c r="I11" s="9">
        <f t="shared" ref="I11:I27" si="0">E11+F11+G11+H11</f>
        <v>24731.49</v>
      </c>
      <c r="L11" s="4"/>
      <c r="M11" s="4"/>
      <c r="N11" s="4"/>
      <c r="O11" s="4"/>
      <c r="P11"/>
    </row>
    <row r="12" spans="2:16" ht="16.5" customHeight="1">
      <c r="B12" t="s">
        <v>17</v>
      </c>
      <c r="C12"/>
      <c r="D12" t="s">
        <v>18</v>
      </c>
      <c r="E12" s="10">
        <f>VLOOKUP(D12,'[2]Analysis 23-24'!$C$4:$K$40,6,FALSE)-15.06</f>
        <v>388.00451612903225</v>
      </c>
      <c r="F12" s="10">
        <f>VLOOKUP(D12,'[2]Analysis 23-24'!$C$4:$I$40,7,FALSE)-10.03</f>
        <v>258.70225806451617</v>
      </c>
      <c r="G12" s="10">
        <f>VLOOKUP(D12,'[2]Analysis 23-24'!$C$4:$M$40,11,FALSE)</f>
        <v>0</v>
      </c>
      <c r="H12" s="11">
        <f>IFERROR(VLOOKUP(D12,'[2]Analysis 23-24'!$C$4:$N$40,12,FALSE),0)</f>
        <v>0</v>
      </c>
      <c r="I12" s="9">
        <f t="shared" si="0"/>
        <v>646.70677419354843</v>
      </c>
      <c r="L12" s="4"/>
      <c r="M12" s="4"/>
      <c r="N12" s="4"/>
      <c r="O12" s="4"/>
      <c r="P12"/>
    </row>
    <row r="13" spans="2:16" ht="16.5" customHeight="1">
      <c r="B13" t="s">
        <v>19</v>
      </c>
      <c r="C13"/>
      <c r="D13" t="s">
        <v>20</v>
      </c>
      <c r="E13" s="10">
        <f>VLOOKUP(D13,'[2]Analysis 23-24'!$C$4:$K$40,6,FALSE)</f>
        <v>4284</v>
      </c>
      <c r="F13" s="10">
        <f>VLOOKUP(D13,'[2]Analysis 23-24'!$C$4:$I$40,7,FALSE)</f>
        <v>2856.2400000000002</v>
      </c>
      <c r="G13" s="10">
        <f>VLOOKUP(D13,'[2]Analysis 23-24'!$C$4:$M$40,11,FALSE)</f>
        <v>0</v>
      </c>
      <c r="H13" s="11">
        <f>IFERROR(VLOOKUP(D13,'[2]Analysis 23-24'!$C$4:$N$40,12,FALSE),0)</f>
        <v>0</v>
      </c>
      <c r="I13" s="9">
        <f t="shared" si="0"/>
        <v>7140.24</v>
      </c>
      <c r="L13"/>
      <c r="M13" s="4"/>
      <c r="N13" s="4"/>
      <c r="O13" s="4"/>
      <c r="P13"/>
    </row>
    <row r="14" spans="2:16" ht="16.5" customHeight="1">
      <c r="B14" t="s">
        <v>21</v>
      </c>
      <c r="C14"/>
      <c r="D14" t="s">
        <v>22</v>
      </c>
      <c r="E14" s="10">
        <f>VLOOKUP(D14,'[2]Analysis 23-24'!$C$4:$K$40,6,FALSE)</f>
        <v>4284</v>
      </c>
      <c r="F14" s="10">
        <f>VLOOKUP(D14,'[2]Analysis 23-24'!$C$4:$I$40,7,FALSE)</f>
        <v>2856.2400000000002</v>
      </c>
      <c r="G14" s="10">
        <f>VLOOKUP(D14,'[2]Analysis 23-24'!$C$4:$M$40,11,FALSE)</f>
        <v>0</v>
      </c>
      <c r="H14" s="11">
        <f>IFERROR(VLOOKUP(D14,'[2]Analysis 23-24'!$C$4:$N$40,12,FALSE),0)</f>
        <v>0</v>
      </c>
      <c r="I14" s="9">
        <f t="shared" si="0"/>
        <v>7140.24</v>
      </c>
      <c r="L14" s="4"/>
      <c r="M14"/>
      <c r="N14"/>
      <c r="O14" s="4"/>
      <c r="P14"/>
    </row>
    <row r="15" spans="2:16" ht="16.5" customHeight="1">
      <c r="B15" s="4" t="s">
        <v>23</v>
      </c>
      <c r="C15"/>
      <c r="D15" s="4" t="s">
        <v>24</v>
      </c>
      <c r="E15" s="10">
        <f>VLOOKUP(D15,'[2]Analysis 23-24'!$C$4:$K$40,6,FALSE)</f>
        <v>4284</v>
      </c>
      <c r="F15" s="10">
        <f>VLOOKUP(D15,'[2]Analysis 23-24'!$C$4:$I$40,7,FALSE)</f>
        <v>0</v>
      </c>
      <c r="G15" s="10">
        <f>VLOOKUP(D15,'[2]Analysis 23-24'!$C$4:$M$40,11,FALSE)</f>
        <v>0</v>
      </c>
      <c r="H15" s="11">
        <f>IFERROR(VLOOKUP(D15,'[2]Analysis 23-24'!$C$4:$N$40,12,FALSE),0)</f>
        <v>0</v>
      </c>
      <c r="I15" s="9">
        <f t="shared" si="0"/>
        <v>4284</v>
      </c>
      <c r="L15"/>
      <c r="M15" s="4"/>
      <c r="N15" s="4"/>
      <c r="O15"/>
      <c r="P15"/>
    </row>
    <row r="16" spans="2:16" ht="16.5" customHeight="1">
      <c r="B16" t="s">
        <v>25</v>
      </c>
      <c r="C16"/>
      <c r="D16" t="s">
        <v>26</v>
      </c>
      <c r="E16" s="10">
        <f>VLOOKUP(D16,'[2]Analysis 23-24'!$C$4:$K$40,6,FALSE)</f>
        <v>4284</v>
      </c>
      <c r="F16" s="10">
        <f>VLOOKUP(D16,'[2]Analysis 23-24'!$C$4:$I$40,7,FALSE)+'[2]Analysis 23-24'!L14</f>
        <v>2868.2400000000011</v>
      </c>
      <c r="G16" s="10">
        <f>VLOOKUP(D16,'[2]Analysis 23-24'!$C$4:$M$40,11,FALSE)</f>
        <v>0.09</v>
      </c>
      <c r="H16" s="11">
        <f>IFERROR(VLOOKUP(D16,'[2]Analysis 23-24'!$C$4:$N$40,12,FALSE),0)</f>
        <v>0</v>
      </c>
      <c r="I16" s="9">
        <f t="shared" si="0"/>
        <v>7152.3300000000017</v>
      </c>
      <c r="L16" s="4"/>
      <c r="M16" s="4"/>
      <c r="N16" s="4"/>
      <c r="O16" s="4"/>
      <c r="P16"/>
    </row>
    <row r="17" spans="2:16" ht="16.5" customHeight="1">
      <c r="B17" t="s">
        <v>27</v>
      </c>
      <c r="C17"/>
      <c r="D17" s="4" t="s">
        <v>28</v>
      </c>
      <c r="E17" s="10">
        <f>VLOOKUP(D17,'[2]Analysis 23-24'!$C$4:$K$40,6,FALSE)</f>
        <v>4284</v>
      </c>
      <c r="F17" s="10">
        <f>VLOOKUP(D17,'[2]Analysis 23-24'!$C$4:$I$40,7,FALSE)</f>
        <v>2856.2400000000002</v>
      </c>
      <c r="G17" s="10">
        <f>VLOOKUP(D17,'[2]Analysis 23-24'!$C$4:$M$40,11,FALSE)</f>
        <v>0</v>
      </c>
      <c r="H17" s="11">
        <f>IFERROR(VLOOKUP(D17,'[2]Analysis 23-24'!$C$4:$N$40,12,FALSE),0)</f>
        <v>0</v>
      </c>
      <c r="I17" s="9">
        <f t="shared" si="0"/>
        <v>7140.24</v>
      </c>
      <c r="L17" s="4"/>
      <c r="M17"/>
      <c r="N17"/>
      <c r="O17" s="4"/>
    </row>
    <row r="18" spans="2:16" ht="16.5" customHeight="1">
      <c r="B18" s="4" t="s">
        <v>29</v>
      </c>
      <c r="C18"/>
      <c r="D18" s="4" t="s">
        <v>30</v>
      </c>
      <c r="E18" s="10">
        <f>VLOOKUP(D18,'[2]Analysis 23-24'!$C$4:$K$40,6,FALSE)</f>
        <v>4284</v>
      </c>
      <c r="F18" s="10">
        <f>VLOOKUP(D18,'[2]Analysis 23-24'!$C$4:$I$40,7,FALSE)</f>
        <v>0</v>
      </c>
      <c r="G18" s="10">
        <f>VLOOKUP(D18,'[2]Analysis 23-24'!$C$4:$M$40,11,FALSE)</f>
        <v>0</v>
      </c>
      <c r="H18" s="11">
        <f>IFERROR(VLOOKUP(D18,'[2]Analysis 23-24'!$C$4:$N$40,12,FALSE),0)</f>
        <v>0</v>
      </c>
      <c r="I18" s="9">
        <f t="shared" si="0"/>
        <v>4284</v>
      </c>
      <c r="L18" s="4"/>
      <c r="M18" s="4"/>
      <c r="N18"/>
      <c r="O18"/>
    </row>
    <row r="19" spans="2:16" ht="16.5" customHeight="1">
      <c r="B19" s="4" t="s">
        <v>31</v>
      </c>
      <c r="C19"/>
      <c r="D19" s="4" t="s">
        <v>32</v>
      </c>
      <c r="E19" s="10">
        <f>VLOOKUP(D19,'[2]Analysis 23-24'!$C$4:$K$40,6,FALSE)</f>
        <v>4284</v>
      </c>
      <c r="F19" s="10">
        <f>VLOOKUP(D19,'[2]Analysis 23-24'!$C$4:$I$40,7,FALSE)</f>
        <v>0</v>
      </c>
      <c r="G19" s="10">
        <f>VLOOKUP(D19,'[2]Analysis 23-24'!$C$4:$M$40,11,FALSE)</f>
        <v>0</v>
      </c>
      <c r="H19" s="11">
        <f>IFERROR(VLOOKUP(D19,'[2]Analysis 23-24'!$C$4:$N$40,12,FALSE),0)</f>
        <v>79.600000000000009</v>
      </c>
      <c r="I19" s="9">
        <f t="shared" si="0"/>
        <v>4363.6000000000004</v>
      </c>
      <c r="L19" s="4"/>
      <c r="M19" s="4"/>
      <c r="N19" s="4"/>
      <c r="O19" s="4"/>
    </row>
    <row r="20" spans="2:16" ht="16.5" customHeight="1">
      <c r="B20" s="4" t="s">
        <v>33</v>
      </c>
      <c r="C20"/>
      <c r="D20" s="4" t="s">
        <v>34</v>
      </c>
      <c r="E20" s="10">
        <f>VLOOKUP(D20,'[2]Analysis 23-24'!$C$4:$K$40,6,FALSE)</f>
        <v>4284</v>
      </c>
      <c r="F20" s="10">
        <f>VLOOKUP(D20,'[2]Analysis 23-24'!$C$4:$I$40,7,FALSE)</f>
        <v>0</v>
      </c>
      <c r="G20" s="10">
        <f>VLOOKUP(D20,'[2]Analysis 23-24'!$C$4:$M$40,11,FALSE)</f>
        <v>0</v>
      </c>
      <c r="H20" s="11">
        <f>IFERROR(VLOOKUP(D20,'[2]Analysis 23-24'!$C$4:$N$40,12,FALSE),0)</f>
        <v>0</v>
      </c>
      <c r="I20" s="9">
        <f t="shared" si="0"/>
        <v>4284</v>
      </c>
      <c r="L20" s="4"/>
      <c r="M20"/>
      <c r="N20"/>
      <c r="O20" s="4"/>
    </row>
    <row r="21" spans="2:16" ht="16.5" customHeight="1">
      <c r="B21" s="4" t="s">
        <v>35</v>
      </c>
      <c r="C21"/>
      <c r="D21" s="4" t="s">
        <v>36</v>
      </c>
      <c r="E21" s="10">
        <f>VLOOKUP(D21,'[2]Analysis 23-24'!$C$4:$K$40,6,FALSE)+'[2]Analysis 23-24'!L20</f>
        <v>465.6</v>
      </c>
      <c r="F21" s="10">
        <f>VLOOKUP(D21,'[2]Analysis 23-24'!$C$4:$I$40,7,FALSE)</f>
        <v>0</v>
      </c>
      <c r="G21" s="10">
        <f>VLOOKUP(D21,'[2]Analysis 23-24'!$C$4:$M$40,11,FALSE)</f>
        <v>0</v>
      </c>
      <c r="H21" s="11">
        <f>IFERROR(VLOOKUP(D21,'[2]Analysis 23-24'!$C$4:$N$40,12,FALSE),0)</f>
        <v>74.5</v>
      </c>
      <c r="I21" s="9">
        <f t="shared" si="0"/>
        <v>540.1</v>
      </c>
      <c r="L21"/>
      <c r="M21" s="4"/>
      <c r="N21" s="4"/>
      <c r="O21"/>
    </row>
    <row r="22" spans="2:16" ht="16.5" customHeight="1">
      <c r="B22" s="4" t="s">
        <v>37</v>
      </c>
      <c r="C22"/>
      <c r="D22" s="4" t="s">
        <v>38</v>
      </c>
      <c r="E22" s="10">
        <f>VLOOKUP(D22,'[2]Analysis 23-24'!$C$4:$K$40,6,FALSE)+'[2]Analysis 23-24'!L21</f>
        <v>687.32</v>
      </c>
      <c r="F22" s="10">
        <f>VLOOKUP(D22,'[2]Analysis 23-24'!$C$4:$I$40,7,FALSE)</f>
        <v>0</v>
      </c>
      <c r="G22" s="10">
        <f>VLOOKUP(D22,'[2]Analysis 23-24'!$C$4:$M$40,11,FALSE)</f>
        <v>0</v>
      </c>
      <c r="H22" s="11">
        <f>IFERROR(VLOOKUP(D22,'[2]Analysis 23-24'!$C$4:$N$40,12,FALSE),0)</f>
        <v>94.600000000000009</v>
      </c>
      <c r="I22" s="9">
        <f t="shared" si="0"/>
        <v>781.92000000000007</v>
      </c>
      <c r="L22" s="4"/>
      <c r="M22"/>
      <c r="N22"/>
      <c r="O22" s="4"/>
    </row>
    <row r="23" spans="2:16" ht="16.5" customHeight="1">
      <c r="B23" s="4" t="s">
        <v>39</v>
      </c>
      <c r="D23" s="4" t="s">
        <v>40</v>
      </c>
      <c r="E23" s="10">
        <f>VLOOKUP(D23,'[2]Analysis 23-24'!$C$4:$K$40,6,FALSE)</f>
        <v>4284</v>
      </c>
      <c r="F23" s="10">
        <f>VLOOKUP(D23,'[2]Analysis 23-24'!$C$4:$I$40,7,FALSE)</f>
        <v>0</v>
      </c>
      <c r="G23" s="10">
        <f>VLOOKUP(D23,'[2]Analysis 23-24'!$C$4:$M$40,11,FALSE)</f>
        <v>0</v>
      </c>
      <c r="H23" s="11">
        <f>IFERROR(VLOOKUP(D23,'[2]Analysis 23-24'!$C$4:$N$40,12,FALSE),0)</f>
        <v>0</v>
      </c>
      <c r="I23" s="9">
        <f t="shared" si="0"/>
        <v>4284</v>
      </c>
      <c r="L23" s="4"/>
      <c r="M23" s="4"/>
      <c r="N23" s="4"/>
      <c r="O23"/>
    </row>
    <row r="24" spans="2:16" ht="16.5" customHeight="1">
      <c r="B24" s="4" t="s">
        <v>41</v>
      </c>
      <c r="D24" s="4" t="s">
        <v>42</v>
      </c>
      <c r="E24" s="10">
        <f>VLOOKUP(D24,'[2]Analysis 23-24'!$C$4:$K$40,6,FALSE)</f>
        <v>4284</v>
      </c>
      <c r="F24" s="10">
        <f>VLOOKUP(D24,'[2]Analysis 23-24'!$C$4:$I$40,7,FALSE)</f>
        <v>0</v>
      </c>
      <c r="G24" s="10">
        <f>VLOOKUP(D24,'[2]Analysis 23-24'!$C$4:$M$40,11,FALSE)</f>
        <v>0</v>
      </c>
      <c r="H24" s="11">
        <f>IFERROR(VLOOKUP(D24,'[2]Analysis 23-24'!$C$4:$N$40,12,FALSE),0)</f>
        <v>0</v>
      </c>
      <c r="I24" s="9">
        <f t="shared" si="0"/>
        <v>4284</v>
      </c>
      <c r="L24"/>
      <c r="N24"/>
      <c r="O24" s="4"/>
    </row>
    <row r="25" spans="2:16" ht="16.5" customHeight="1">
      <c r="B25" s="4" t="s">
        <v>43</v>
      </c>
      <c r="D25" s="4" t="s">
        <v>44</v>
      </c>
      <c r="E25" s="10">
        <f>VLOOKUP(D25,'[2]Analysis 23-24'!$C$4:$K$40,6,FALSE)</f>
        <v>4284</v>
      </c>
      <c r="F25" s="10">
        <f>VLOOKUP(D25,'[2]Analysis 23-24'!$C$4:$I$40,7,FALSE)</f>
        <v>0</v>
      </c>
      <c r="G25" s="10">
        <f>VLOOKUP(D25,'[2]Analysis 23-24'!$C$4:$M$40,11,FALSE)</f>
        <v>0</v>
      </c>
      <c r="H25" s="11">
        <f>IFERROR(VLOOKUP(D25,'[2]Analysis 23-24'!$C$4:$N$40,12,FALSE),0)</f>
        <v>0</v>
      </c>
      <c r="I25" s="9">
        <f t="shared" si="0"/>
        <v>4284</v>
      </c>
      <c r="L25" s="4"/>
      <c r="M25"/>
      <c r="N25" s="4"/>
      <c r="O25"/>
    </row>
    <row r="26" spans="2:16" ht="16.5" customHeight="1">
      <c r="B26" s="4" t="s">
        <v>45</v>
      </c>
      <c r="D26" s="4" t="s">
        <v>46</v>
      </c>
      <c r="E26" s="10">
        <f>VLOOKUP(D26,'[2]Analysis 23-24'!$C$4:$K$40,6,FALSE)+'[2]Analysis 23-24'!L25</f>
        <v>687.32</v>
      </c>
      <c r="F26" s="10">
        <f>VLOOKUP(D26,'[2]Analysis 23-24'!$C$4:$I$40,7,FALSE)</f>
        <v>0</v>
      </c>
      <c r="G26" s="10">
        <f>VLOOKUP(D26,'[2]Analysis 23-24'!$C$4:$M$40,11,FALSE)</f>
        <v>0</v>
      </c>
      <c r="H26" s="11">
        <f>IFERROR(VLOOKUP(D26,'[2]Analysis 23-24'!$C$4:$N$40,12,FALSE),0)</f>
        <v>0</v>
      </c>
      <c r="I26" s="9">
        <f t="shared" si="0"/>
        <v>687.32</v>
      </c>
      <c r="L26" s="4"/>
      <c r="M26"/>
      <c r="N26"/>
      <c r="O26"/>
    </row>
    <row r="27" spans="2:16" ht="16.5" customHeight="1">
      <c r="B27" s="4" t="s">
        <v>47</v>
      </c>
      <c r="D27" s="4" t="s">
        <v>48</v>
      </c>
      <c r="E27" s="10">
        <f>VLOOKUP(D27,'[2]Analysis 23-24'!$C$4:$K$40,6,FALSE)</f>
        <v>4284</v>
      </c>
      <c r="F27" s="10">
        <f>VLOOKUP(D27,'[2]Analysis 23-24'!$C$4:$I$40,7,FALSE)</f>
        <v>0</v>
      </c>
      <c r="G27" s="10">
        <f>VLOOKUP(D27,'[2]Analysis 23-24'!$C$4:$M$40,11,FALSE)</f>
        <v>0</v>
      </c>
      <c r="H27" s="11">
        <f>IFERROR(VLOOKUP(D27,'[2]Analysis 23-24'!$C$4:$N$40,12,FALSE),0)</f>
        <v>188.3</v>
      </c>
      <c r="I27" s="9">
        <f t="shared" si="0"/>
        <v>4472.3</v>
      </c>
      <c r="L27"/>
      <c r="M27"/>
      <c r="N27"/>
      <c r="O27"/>
    </row>
    <row r="28" spans="2:16" ht="16.5" customHeight="1">
      <c r="B28" s="4" t="s">
        <v>49</v>
      </c>
      <c r="C28"/>
      <c r="D28" s="4" t="s">
        <v>50</v>
      </c>
      <c r="E28" s="10">
        <f>VLOOKUP(D28,'[2]Analysis 23-24'!$C$4:$K$40,6,FALSE)</f>
        <v>3639.0967741935483</v>
      </c>
      <c r="F28" s="10">
        <f>VLOOKUP(D28,'[2]Analysis 23-24'!$C$4:$I$40,7,FALSE)</f>
        <v>0</v>
      </c>
      <c r="G28" s="10">
        <f>VLOOKUP(D28,'[2]Analysis 23-24'!$C$4:$M$40,11,FALSE)</f>
        <v>0</v>
      </c>
      <c r="H28" s="11">
        <f>IFERROR(VLOOKUP(D28,'[2]Analysis 23-24'!$C$4:$N$40,12,FALSE),0)</f>
        <v>56.1</v>
      </c>
      <c r="I28" s="9">
        <f>E28+F28+G28+H28</f>
        <v>3695.1967741935482</v>
      </c>
      <c r="L28" s="4"/>
      <c r="M28" s="12"/>
      <c r="N28"/>
      <c r="O28"/>
      <c r="P28"/>
    </row>
    <row r="29" spans="2:16" ht="16.5" customHeight="1">
      <c r="B29" s="4" t="s">
        <v>51</v>
      </c>
      <c r="C29"/>
      <c r="D29" s="4" t="s">
        <v>52</v>
      </c>
      <c r="E29" s="10">
        <f>VLOOKUP(D29,'[2]Analysis 23-24'!$C$4:$K$40,6,FALSE)</f>
        <v>3639.0967741935483</v>
      </c>
      <c r="F29" s="10">
        <f>VLOOKUP(D29,'[2]Analysis 23-24'!$C$4:$I$40,7,FALSE)</f>
        <v>0</v>
      </c>
      <c r="G29" s="10">
        <f>VLOOKUP(D29,'[2]Analysis 23-24'!$C$4:$M$40,11,FALSE)</f>
        <v>0</v>
      </c>
      <c r="H29" s="11">
        <f>IFERROR(VLOOKUP(D29,'[2]Analysis 23-24'!$C$4:$N$40,12,FALSE),0)</f>
        <v>0</v>
      </c>
      <c r="I29" s="9">
        <f>E29+F29+G29+H29</f>
        <v>3639.0967741935483</v>
      </c>
      <c r="L29"/>
      <c r="M29" s="12"/>
      <c r="N29"/>
      <c r="O29"/>
      <c r="P29"/>
    </row>
    <row r="30" spans="2:16" ht="16.5" customHeight="1">
      <c r="B30" s="4" t="s">
        <v>53</v>
      </c>
      <c r="D30" s="4" t="s">
        <v>54</v>
      </c>
      <c r="E30" s="10">
        <f>VLOOKUP(D30,'[2]Analysis 23-24'!$C$4:$K$40,6,FALSE)</f>
        <v>3639.0967741935483</v>
      </c>
      <c r="F30" s="10">
        <f>VLOOKUP(D30,'[2]Analysis 23-24'!$C$4:$I$40,7,FALSE)</f>
        <v>0</v>
      </c>
      <c r="G30" s="10">
        <f>VLOOKUP(D30,'[2]Analysis 23-24'!$C$4:$M$40,11,FALSE)</f>
        <v>0</v>
      </c>
      <c r="H30" s="11">
        <f>IFERROR(VLOOKUP(D30,'[2]Analysis 23-24'!$C$4:$N$40,12,FALSE),0)</f>
        <v>0</v>
      </c>
      <c r="I30" s="9">
        <f>E30+F30+G30+H30</f>
        <v>3639.0967741935483</v>
      </c>
      <c r="L30" s="4"/>
      <c r="M30"/>
      <c r="N30"/>
      <c r="O30"/>
    </row>
    <row r="31" spans="2:16" ht="16.5" customHeight="1">
      <c r="B31" s="4" t="s">
        <v>55</v>
      </c>
      <c r="D31" s="4" t="s">
        <v>56</v>
      </c>
      <c r="E31" s="10">
        <f>VLOOKUP(D31,'[2]Analysis 23-24'!$C$4:$K$40,6,FALSE)</f>
        <v>3811.838709677419</v>
      </c>
      <c r="F31" s="10">
        <f>VLOOKUP(D31,'[2]Analysis 23-24'!$C$4:$I$40,7,FALSE)</f>
        <v>0</v>
      </c>
      <c r="G31" s="10">
        <f>VLOOKUP(D31,'[2]Analysis 23-24'!$C$4:$M$40,11,FALSE)</f>
        <v>0</v>
      </c>
      <c r="H31" s="11">
        <f>IFERROR(VLOOKUP(D31,'[2]Analysis 23-24'!$C$4:$N$40,12,FALSE),0)</f>
        <v>191.40000000000003</v>
      </c>
      <c r="I31" s="9">
        <f>E31+F31+G31+H31</f>
        <v>4003.2387096774191</v>
      </c>
      <c r="L31"/>
      <c r="M31"/>
      <c r="N31"/>
      <c r="O31"/>
    </row>
    <row r="32" spans="2:16" ht="16.5" customHeight="1">
      <c r="B32" s="4" t="s">
        <v>57</v>
      </c>
      <c r="D32" t="s">
        <v>58</v>
      </c>
      <c r="E32" s="10">
        <v>11.6</v>
      </c>
      <c r="F32" s="10">
        <f>VLOOKUP(D32,'[2]Analysis 23-24'!$C$4:$I$40,7,FALSE)</f>
        <v>0</v>
      </c>
      <c r="G32" s="10">
        <f>VLOOKUP(D32,'[2]Analysis 23-24'!$C$4:$M$40,11,FALSE)</f>
        <v>0</v>
      </c>
      <c r="H32" s="11">
        <f>IFERROR(VLOOKUP(D32,'[2]Analysis 23-24'!$C$4:$N$40,12,FALSE),0)</f>
        <v>0</v>
      </c>
      <c r="I32" s="9">
        <f>E32+F32+G32+H32</f>
        <v>11.6</v>
      </c>
      <c r="L32"/>
      <c r="M32"/>
      <c r="N32"/>
      <c r="O32"/>
    </row>
    <row r="33" spans="5:15">
      <c r="L33"/>
      <c r="M33"/>
      <c r="N33"/>
      <c r="O33"/>
    </row>
    <row r="34" spans="5:15" ht="14" thickBot="1">
      <c r="E34" s="13">
        <f>SUM(E10:E32)</f>
        <v>76944.973548387105</v>
      </c>
      <c r="F34" s="13">
        <f>SUM(F10:F32)</f>
        <v>55506.152258064503</v>
      </c>
      <c r="G34" s="13">
        <f>SUM(G10:G32)</f>
        <v>4717.7899999999991</v>
      </c>
      <c r="H34" s="13">
        <f t="shared" ref="H34" si="1">SUM(H10:H32)</f>
        <v>1012.4000000000001</v>
      </c>
      <c r="I34" s="14">
        <f>E34+F34+G34+H34</f>
        <v>138181.3158064516</v>
      </c>
      <c r="J34" s="15"/>
      <c r="K34" s="15"/>
      <c r="L34"/>
      <c r="M34"/>
      <c r="N34"/>
      <c r="O34"/>
    </row>
    <row r="35" spans="5:15" ht="14" thickTop="1">
      <c r="K35" s="15"/>
      <c r="L35"/>
      <c r="M35"/>
    </row>
    <row r="36" spans="5:15">
      <c r="E36" s="15"/>
      <c r="F36" s="15"/>
      <c r="G36" s="16"/>
      <c r="H36" s="17"/>
      <c r="I36" s="15"/>
      <c r="L36"/>
      <c r="M36"/>
    </row>
    <row r="37" spans="5:15">
      <c r="I37" s="15"/>
      <c r="M37"/>
    </row>
    <row r="38" spans="5:15">
      <c r="I38" s="15"/>
      <c r="M38"/>
    </row>
    <row r="39" spans="5:15">
      <c r="M39"/>
    </row>
    <row r="40" spans="5:15">
      <c r="M40"/>
    </row>
    <row r="41" spans="5:15">
      <c r="M41"/>
    </row>
    <row r="42" spans="5:15">
      <c r="M42"/>
    </row>
    <row r="43" spans="5:15">
      <c r="M43"/>
    </row>
    <row r="44" spans="5:15">
      <c r="M44"/>
    </row>
    <row r="45" spans="5:15">
      <c r="M45"/>
    </row>
    <row r="46" spans="5:15">
      <c r="M46"/>
    </row>
    <row r="47" spans="5:15">
      <c r="M47"/>
    </row>
    <row r="48" spans="5:15">
      <c r="M48"/>
    </row>
    <row r="49" spans="13:13">
      <c r="M49"/>
    </row>
  </sheetData>
  <mergeCells count="5">
    <mergeCell ref="B1:H1"/>
    <mergeCell ref="B2:H2"/>
    <mergeCell ref="B3:H3"/>
    <mergeCell ref="B5:H5"/>
    <mergeCell ref="B6:H6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 </vt:lpstr>
    </vt:vector>
  </TitlesOfParts>
  <Company>Nottinghamshire Fire and Rescue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Stringer</dc:creator>
  <cp:lastModifiedBy>Alexander Skennerton</cp:lastModifiedBy>
  <dcterms:created xsi:type="dcterms:W3CDTF">2024-05-09T15:18:25Z</dcterms:created>
  <dcterms:modified xsi:type="dcterms:W3CDTF">2024-05-31T07:31:56Z</dcterms:modified>
</cp:coreProperties>
</file>